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300" windowWidth="11925" windowHeight="5640" activeTab="1"/>
  </bookViews>
  <sheets>
    <sheet name="Budget - parte A" sheetId="1" r:id="rId1"/>
    <sheet name="T 3.4a Staff efforts" sheetId="2" r:id="rId2"/>
    <sheet name="T 3.4b Other direct costs" sheetId="3" r:id="rId3"/>
  </sheets>
  <definedNames>
    <definedName name="_xlnm.Print_Area" localSheetId="0">'Budget - parte A'!$A$1:$L$22</definedName>
    <definedName name="_xlnm.Print_Area" localSheetId="1">'T 3.4a Staff efforts'!$A$1:$M$16</definedName>
    <definedName name="_xlnm.Print_Area" localSheetId="2">'T 3.4b Other direct costs'!$A$1:$E$38</definedName>
  </definedNames>
  <calcPr calcId="152511"/>
</workbook>
</file>

<file path=xl/calcChain.xml><?xml version="1.0" encoding="utf-8"?>
<calcChain xmlns="http://schemas.openxmlformats.org/spreadsheetml/2006/main">
  <c r="C11" i="1" l="1"/>
  <c r="B11" i="1"/>
  <c r="C10" i="1"/>
  <c r="C5" i="1"/>
  <c r="B10" i="1" l="1"/>
  <c r="M11" i="2"/>
  <c r="C26" i="3" l="1"/>
  <c r="H9" i="1"/>
  <c r="C9" i="1"/>
  <c r="B9" i="1"/>
  <c r="B8" i="1"/>
  <c r="B6" i="1"/>
  <c r="B5" i="1"/>
  <c r="H7" i="2"/>
  <c r="L7" i="2"/>
  <c r="F7" i="2" s="1"/>
  <c r="L8" i="2"/>
  <c r="G8" i="2" s="1"/>
  <c r="L9" i="2"/>
  <c r="F9" i="2" s="1"/>
  <c r="L10" i="2"/>
  <c r="E10" i="2" s="1"/>
  <c r="L11" i="2"/>
  <c r="D11" i="2" s="1"/>
  <c r="L12" i="2"/>
  <c r="E12" i="2" s="1"/>
  <c r="L6" i="2"/>
  <c r="D6" i="2" l="1"/>
  <c r="E6" i="2"/>
  <c r="E13" i="2" s="1"/>
  <c r="F6" i="2"/>
  <c r="E8" i="2"/>
  <c r="H9" i="2"/>
  <c r="G6" i="2"/>
  <c r="C36" i="3"/>
  <c r="C21" i="3"/>
  <c r="C11" i="3"/>
  <c r="C12" i="3" s="1"/>
  <c r="C6" i="3"/>
  <c r="C7" i="3" s="1"/>
  <c r="C37" i="3"/>
  <c r="C32" i="3"/>
  <c r="C27" i="3"/>
  <c r="C22" i="3"/>
  <c r="C17" i="3"/>
  <c r="C7" i="1"/>
  <c r="D15" i="1"/>
  <c r="D19" i="1"/>
  <c r="D20" i="1"/>
  <c r="D21" i="1"/>
  <c r="I7" i="2"/>
  <c r="I8" i="2"/>
  <c r="I9" i="2"/>
  <c r="I10" i="2"/>
  <c r="I11" i="2"/>
  <c r="I12" i="2"/>
  <c r="G13" i="2"/>
  <c r="H13" i="2"/>
  <c r="D13" i="2"/>
  <c r="C8" i="1"/>
  <c r="D18" i="1" s="1"/>
  <c r="B7" i="1"/>
  <c r="D17" i="1" s="1"/>
  <c r="C6" i="1"/>
  <c r="D16" i="1" s="1"/>
  <c r="I6" i="2" l="1"/>
  <c r="F13" i="2"/>
  <c r="I13" i="2"/>
  <c r="G11" i="1"/>
  <c r="I11" i="1" s="1"/>
  <c r="K11" i="1" s="1"/>
  <c r="L11" i="1" s="1"/>
  <c r="G7" i="1"/>
  <c r="I7" i="1" s="1"/>
  <c r="K7" i="1" s="1"/>
  <c r="G6" i="1"/>
  <c r="I6" i="1" s="1"/>
  <c r="K6" i="1" s="1"/>
  <c r="L6" i="1" s="1"/>
  <c r="G8" i="1"/>
  <c r="I8" i="1" s="1"/>
  <c r="K8" i="1" s="1"/>
  <c r="L8" i="1" s="1"/>
  <c r="G9" i="1"/>
  <c r="I9" i="1" s="1"/>
  <c r="K9" i="1" s="1"/>
  <c r="L9" i="1" s="1"/>
  <c r="G10" i="1"/>
  <c r="I10" i="1" s="1"/>
  <c r="K10" i="1" s="1"/>
  <c r="L10" i="1" s="1"/>
  <c r="G5" i="1"/>
  <c r="C12" i="1"/>
  <c r="D12" i="1"/>
  <c r="E12" i="1"/>
  <c r="F12" i="1"/>
  <c r="H12" i="1"/>
  <c r="I5" i="1" l="1"/>
  <c r="B12" i="1"/>
  <c r="G12" i="1"/>
  <c r="L7" i="1"/>
  <c r="K5" i="1" l="1"/>
  <c r="K12" i="1" s="1"/>
  <c r="I12" i="1"/>
  <c r="L5" i="1" l="1"/>
  <c r="L12" i="1" s="1"/>
</calcChain>
</file>

<file path=xl/sharedStrings.xml><?xml version="1.0" encoding="utf-8"?>
<sst xmlns="http://schemas.openxmlformats.org/spreadsheetml/2006/main" count="94" uniqueCount="58">
  <si>
    <t>A</t>
  </si>
  <si>
    <t>B</t>
  </si>
  <si>
    <t>C</t>
  </si>
  <si>
    <t>D</t>
  </si>
  <si>
    <t>E</t>
  </si>
  <si>
    <t>Partic. no.</t>
  </si>
  <si>
    <t>Personnel Costs</t>
  </si>
  <si>
    <t>Other Direct Costs</t>
  </si>
  <si>
    <t>G</t>
  </si>
  <si>
    <t>F</t>
  </si>
  <si>
    <t>Costs of in kind contribution not used on the beenficiary's premises</t>
  </si>
  <si>
    <t>Indirect Costs (=0,25(A+B-E))</t>
  </si>
  <si>
    <t>Special Unit costs covering direct &amp; indirect costs</t>
  </si>
  <si>
    <t>H</t>
  </si>
  <si>
    <t>Total estimated eligible costs  (A+B+C+D+ F+G)</t>
  </si>
  <si>
    <t>I</t>
  </si>
  <si>
    <t>Reimbursement rate %</t>
  </si>
  <si>
    <t>J</t>
  </si>
  <si>
    <t>Requested grant</t>
  </si>
  <si>
    <t>K</t>
  </si>
  <si>
    <t>Max grant (H*I)</t>
  </si>
  <si>
    <t>TOTAL</t>
  </si>
  <si>
    <t>Direct costs of providing support to third parties</t>
  </si>
  <si>
    <t>Direct costs of sub-contracting</t>
  </si>
  <si>
    <t>Table 3.4a:  Summary of staff effort</t>
  </si>
  <si>
    <t>Partic. N°</t>
  </si>
  <si>
    <t xml:space="preserve">Partic. </t>
  </si>
  <si>
    <t>WP1</t>
  </si>
  <si>
    <t>WP2</t>
  </si>
  <si>
    <t>WP3</t>
  </si>
  <si>
    <t>WP4</t>
  </si>
  <si>
    <t>WP5</t>
  </si>
  <si>
    <t>Total person months</t>
  </si>
  <si>
    <t>Table 3.4b ‘Other direct cost’ items</t>
  </si>
  <si>
    <t xml:space="preserve">1. Partner </t>
  </si>
  <si>
    <t>Cost (€)</t>
  </si>
  <si>
    <t>Justification</t>
  </si>
  <si>
    <t>Travel</t>
  </si>
  <si>
    <t>Other goods and services</t>
  </si>
  <si>
    <t>Total</t>
  </si>
  <si>
    <t xml:space="preserve">2. Partner </t>
  </si>
  <si>
    <t xml:space="preserve">3. Partner </t>
  </si>
  <si>
    <t xml:space="preserve">4. Partner </t>
  </si>
  <si>
    <t xml:space="preserve">5. Partner </t>
  </si>
  <si>
    <t xml:space="preserve">6. Partner </t>
  </si>
  <si>
    <t>B/A (&gt;15%)</t>
  </si>
  <si>
    <t>8 travels (2000€ each) for the participation to…..in WPx, WPy, WPz</t>
  </si>
  <si>
    <t>7 travels (2000€ each) for the participation to…..in WPx, WPy, WPz</t>
  </si>
  <si>
    <t>xx travels (2000€ each) for the participation to…..in WPx, WPy, WPz</t>
  </si>
  <si>
    <t xml:space="preserve"> equipment + CFS (2500€)</t>
  </si>
  <si>
    <t>WP4: training material printing costs (10.000€) + training material traslation (2000€); CFS (2500€)</t>
  </si>
  <si>
    <t>WP4: equipment (in kind contribution against payment); CFS (2500€)</t>
  </si>
  <si>
    <t>5000€ consumables (WP3), 2500€ cost of open access for  scientific publication (WP5); CFS (2500€)</t>
  </si>
  <si>
    <t>WP4: equipment; CFS (2500€)</t>
  </si>
  <si>
    <t>WP5: IPR legal advice (8000€) ; WP4: prototype material (86000€); CFS (2500€)</t>
  </si>
  <si>
    <t>MOP</t>
  </si>
  <si>
    <t>PM</t>
  </si>
  <si>
    <t xml:space="preserve">WP5 dissemination material printing costs;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</si>
</sst>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€-1];[Red]\-#,##0\ [$€-1]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0" applyBorder="1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9" fontId="3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4" fillId="0" borderId="1" xfId="0" applyFont="1" applyBorder="1"/>
    <xf numFmtId="1" fontId="5" fillId="0" borderId="1" xfId="0" applyNumberFormat="1" applyFont="1" applyBorder="1"/>
    <xf numFmtId="1" fontId="4" fillId="0" borderId="1" xfId="0" applyNumberFormat="1" applyFont="1" applyBorder="1"/>
    <xf numFmtId="1" fontId="3" fillId="2" borderId="1" xfId="0" applyNumberFormat="1" applyFont="1" applyFill="1" applyBorder="1" applyAlignment="1">
      <alignment horizontal="center" vertical="top" wrapText="1"/>
    </xf>
    <xf numFmtId="1" fontId="0" fillId="0" borderId="0" xfId="0" applyNumberFormat="1"/>
    <xf numFmtId="0" fontId="0" fillId="0" borderId="6" xfId="0" applyBorder="1"/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6" xfId="0" applyFont="1" applyBorder="1"/>
    <xf numFmtId="0" fontId="0" fillId="0" borderId="8" xfId="0" applyFont="1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Font="1" applyBorder="1"/>
    <xf numFmtId="164" fontId="2" fillId="0" borderId="9" xfId="0" applyNumberFormat="1" applyFont="1" applyBorder="1"/>
    <xf numFmtId="0" fontId="6" fillId="0" borderId="7" xfId="0" applyFont="1" applyBorder="1" applyAlignment="1">
      <alignment wrapText="1"/>
    </xf>
    <xf numFmtId="0" fontId="2" fillId="0" borderId="10" xfId="0" applyFont="1" applyBorder="1" applyAlignment="1">
      <alignment wrapText="1"/>
    </xf>
    <xf numFmtId="2" fontId="0" fillId="0" borderId="1" xfId="0" applyNumberFormat="1" applyBorder="1"/>
    <xf numFmtId="2" fontId="2" fillId="0" borderId="7" xfId="0" applyNumberFormat="1" applyFont="1" applyBorder="1"/>
    <xf numFmtId="2" fontId="2" fillId="0" borderId="9" xfId="0" applyNumberFormat="1" applyFont="1" applyBorder="1"/>
    <xf numFmtId="2" fontId="0" fillId="0" borderId="1" xfId="0" applyNumberFormat="1" applyFill="1" applyBorder="1"/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vertical="center"/>
    </xf>
    <xf numFmtId="9" fontId="5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0" fontId="2" fillId="0" borderId="1" xfId="0" applyNumberFormat="1" applyFont="1" applyBorder="1"/>
    <xf numFmtId="10" fontId="0" fillId="0" borderId="1" xfId="0" applyNumberFormat="1" applyBorder="1"/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21"/>
  <sheetViews>
    <sheetView zoomScale="80" zoomScaleNormal="80" workbookViewId="0">
      <selection activeCell="C11" sqref="C11"/>
    </sheetView>
  </sheetViews>
  <sheetFormatPr defaultRowHeight="15" x14ac:dyDescent="0.25"/>
  <cols>
    <col min="1" max="1" width="5.42578125" customWidth="1"/>
    <col min="2" max="2" width="15" customWidth="1"/>
    <col min="3" max="3" width="16.5703125" customWidth="1"/>
    <col min="4" max="4" width="13.5703125" customWidth="1"/>
    <col min="5" max="5" width="12.85546875" customWidth="1"/>
    <col min="6" max="6" width="14.5703125" customWidth="1"/>
    <col min="7" max="7" width="16.5703125" customWidth="1"/>
    <col min="8" max="8" width="11.7109375" customWidth="1"/>
    <col min="9" max="9" width="17.42578125" customWidth="1"/>
    <col min="10" max="10" width="9.140625" customWidth="1"/>
    <col min="11" max="11" width="13" customWidth="1"/>
    <col min="12" max="12" width="14.140625" customWidth="1"/>
  </cols>
  <sheetData>
    <row r="3" spans="1:14" ht="15.75" x14ac:dyDescent="0.25">
      <c r="A3" s="2"/>
      <c r="B3" s="3" t="s">
        <v>0</v>
      </c>
      <c r="C3" s="4" t="s">
        <v>1</v>
      </c>
      <c r="D3" s="3" t="s">
        <v>2</v>
      </c>
      <c r="E3" s="3" t="s">
        <v>3</v>
      </c>
      <c r="F3" s="3" t="s">
        <v>4</v>
      </c>
      <c r="G3" s="3" t="s">
        <v>9</v>
      </c>
      <c r="H3" s="3" t="s">
        <v>8</v>
      </c>
      <c r="I3" s="3" t="s">
        <v>13</v>
      </c>
      <c r="J3" s="3" t="s">
        <v>15</v>
      </c>
      <c r="K3" s="3" t="s">
        <v>17</v>
      </c>
      <c r="L3" s="3" t="s">
        <v>19</v>
      </c>
    </row>
    <row r="4" spans="1:14" ht="110.25" x14ac:dyDescent="0.25">
      <c r="A4" s="2" t="s">
        <v>5</v>
      </c>
      <c r="B4" s="3" t="s">
        <v>6</v>
      </c>
      <c r="C4" s="3" t="s">
        <v>7</v>
      </c>
      <c r="D4" s="3" t="s">
        <v>23</v>
      </c>
      <c r="E4" s="3" t="s">
        <v>22</v>
      </c>
      <c r="F4" s="3" t="s">
        <v>10</v>
      </c>
      <c r="G4" s="3" t="s">
        <v>11</v>
      </c>
      <c r="H4" s="5" t="s">
        <v>12</v>
      </c>
      <c r="I4" s="3" t="s">
        <v>14</v>
      </c>
      <c r="J4" s="3" t="s">
        <v>16</v>
      </c>
      <c r="K4" s="3" t="s">
        <v>20</v>
      </c>
      <c r="L4" s="3" t="s">
        <v>18</v>
      </c>
    </row>
    <row r="5" spans="1:14" ht="15.75" x14ac:dyDescent="0.25">
      <c r="A5" s="6">
        <v>1</v>
      </c>
      <c r="B5" s="7">
        <f>(15300+1750+3100)*32</f>
        <v>644800</v>
      </c>
      <c r="C5" s="7">
        <f>106000+2500</f>
        <v>108500</v>
      </c>
      <c r="D5" s="7"/>
      <c r="E5" s="7"/>
      <c r="F5" s="7"/>
      <c r="G5" s="7">
        <f>((B5+C5)-F5)*0.25</f>
        <v>188325</v>
      </c>
      <c r="H5" s="7"/>
      <c r="I5" s="7">
        <f>B5+C5+D5+E5+G5+H5</f>
        <v>941625</v>
      </c>
      <c r="J5" s="28">
        <v>1</v>
      </c>
      <c r="K5" s="7">
        <f>I5*J5</f>
        <v>941625</v>
      </c>
      <c r="L5" s="8">
        <f>K5</f>
        <v>941625</v>
      </c>
      <c r="N5" s="10"/>
    </row>
    <row r="6" spans="1:14" ht="15.75" x14ac:dyDescent="0.25">
      <c r="A6" s="6">
        <v>2</v>
      </c>
      <c r="B6" s="7">
        <f>(13150+1750)*35</f>
        <v>521500</v>
      </c>
      <c r="C6" s="7">
        <f>26000+2500</f>
        <v>28500</v>
      </c>
      <c r="D6" s="7"/>
      <c r="E6" s="7"/>
      <c r="F6" s="7"/>
      <c r="G6" s="7">
        <f t="shared" ref="G6:G11" si="0">((B6+C6)-F6)*0.25</f>
        <v>137500</v>
      </c>
      <c r="H6" s="7"/>
      <c r="I6" s="7">
        <f t="shared" ref="I6:I11" si="1">B6+C6+D6+E6+G6+H6</f>
        <v>687500</v>
      </c>
      <c r="J6" s="28">
        <v>1</v>
      </c>
      <c r="K6" s="7">
        <f t="shared" ref="K6:K11" si="2">I6*J6</f>
        <v>687500</v>
      </c>
      <c r="L6" s="8">
        <f t="shared" ref="L6:L11" si="3">K6</f>
        <v>687500</v>
      </c>
    </row>
    <row r="7" spans="1:14" ht="15.75" x14ac:dyDescent="0.25">
      <c r="A7" s="6">
        <v>3</v>
      </c>
      <c r="B7" s="7">
        <f>10200*25</f>
        <v>255000</v>
      </c>
      <c r="C7" s="7">
        <f>140000+2500</f>
        <v>142500</v>
      </c>
      <c r="D7" s="7">
        <v>10000</v>
      </c>
      <c r="E7" s="7"/>
      <c r="F7" s="7">
        <v>125000</v>
      </c>
      <c r="G7" s="7">
        <f>((B7+C7)-F7)*0.25</f>
        <v>68125</v>
      </c>
      <c r="H7" s="7"/>
      <c r="I7" s="7">
        <f t="shared" si="1"/>
        <v>475625</v>
      </c>
      <c r="J7" s="28">
        <v>1</v>
      </c>
      <c r="K7" s="7">
        <f t="shared" si="2"/>
        <v>475625</v>
      </c>
      <c r="L7" s="8">
        <f t="shared" si="3"/>
        <v>475625</v>
      </c>
    </row>
    <row r="8" spans="1:14" ht="15.75" x14ac:dyDescent="0.25">
      <c r="A8" s="6">
        <v>4</v>
      </c>
      <c r="B8" s="7">
        <f>(13450+1600)*40</f>
        <v>602000</v>
      </c>
      <c r="C8" s="7">
        <f>17500+2500</f>
        <v>20000</v>
      </c>
      <c r="D8" s="7"/>
      <c r="E8" s="7"/>
      <c r="F8" s="7"/>
      <c r="G8" s="7">
        <f t="shared" si="0"/>
        <v>155500</v>
      </c>
      <c r="H8" s="7"/>
      <c r="I8" s="7">
        <f t="shared" si="1"/>
        <v>777500</v>
      </c>
      <c r="J8" s="28">
        <v>1</v>
      </c>
      <c r="K8" s="7">
        <f t="shared" si="2"/>
        <v>777500</v>
      </c>
      <c r="L8" s="8">
        <f t="shared" si="3"/>
        <v>777500</v>
      </c>
    </row>
    <row r="9" spans="1:14" ht="15.75" x14ac:dyDescent="0.25">
      <c r="A9" s="6">
        <v>5</v>
      </c>
      <c r="B9" s="7">
        <f>14700*45</f>
        <v>661500</v>
      </c>
      <c r="C9" s="7">
        <f>17000+2500</f>
        <v>19500</v>
      </c>
      <c r="D9" s="7"/>
      <c r="E9" s="7"/>
      <c r="F9" s="7"/>
      <c r="G9" s="7">
        <f t="shared" si="0"/>
        <v>170250</v>
      </c>
      <c r="H9" s="7">
        <f>120*300</f>
        <v>36000</v>
      </c>
      <c r="I9" s="7">
        <f t="shared" si="1"/>
        <v>887250</v>
      </c>
      <c r="J9" s="28">
        <v>1</v>
      </c>
      <c r="K9" s="7">
        <f t="shared" si="2"/>
        <v>887250</v>
      </c>
      <c r="L9" s="8">
        <f t="shared" si="3"/>
        <v>887250</v>
      </c>
    </row>
    <row r="10" spans="1:14" ht="15.75" x14ac:dyDescent="0.25">
      <c r="A10" s="6">
        <v>6</v>
      </c>
      <c r="B10" s="7">
        <f>14700*31.54</f>
        <v>463638</v>
      </c>
      <c r="C10" s="7">
        <f>19200+2500</f>
        <v>21700</v>
      </c>
      <c r="D10" s="7"/>
      <c r="E10" s="7"/>
      <c r="F10" s="7"/>
      <c r="G10" s="7">
        <f t="shared" si="0"/>
        <v>121334.5</v>
      </c>
      <c r="H10" s="7"/>
      <c r="I10" s="7">
        <f t="shared" si="1"/>
        <v>606672.5</v>
      </c>
      <c r="J10" s="28">
        <v>1</v>
      </c>
      <c r="K10" s="7">
        <f t="shared" si="2"/>
        <v>606672.5</v>
      </c>
      <c r="L10" s="8">
        <f t="shared" si="3"/>
        <v>606672.5</v>
      </c>
    </row>
    <row r="11" spans="1:14" ht="15.75" x14ac:dyDescent="0.25">
      <c r="A11" s="6">
        <v>7</v>
      </c>
      <c r="B11" s="7">
        <f>14600*38</f>
        <v>554800</v>
      </c>
      <c r="C11" s="7">
        <f>20000+2500</f>
        <v>22500</v>
      </c>
      <c r="D11" s="7"/>
      <c r="E11" s="7"/>
      <c r="F11" s="7"/>
      <c r="G11" s="7">
        <f t="shared" si="0"/>
        <v>144325</v>
      </c>
      <c r="H11" s="7"/>
      <c r="I11" s="7">
        <f t="shared" si="1"/>
        <v>721625</v>
      </c>
      <c r="J11" s="28">
        <v>1</v>
      </c>
      <c r="K11" s="7">
        <f t="shared" si="2"/>
        <v>721625</v>
      </c>
      <c r="L11" s="8">
        <f t="shared" si="3"/>
        <v>721625</v>
      </c>
    </row>
    <row r="12" spans="1:14" ht="31.5" x14ac:dyDescent="0.25">
      <c r="A12" s="3" t="s">
        <v>21</v>
      </c>
      <c r="B12" s="9">
        <f>SUM(B5:B11)</f>
        <v>3703238</v>
      </c>
      <c r="C12" s="9">
        <f t="shared" ref="C12:K12" si="4">SUM(C5:C11)</f>
        <v>363200</v>
      </c>
      <c r="D12" s="9">
        <f t="shared" si="4"/>
        <v>10000</v>
      </c>
      <c r="E12" s="9">
        <f t="shared" si="4"/>
        <v>0</v>
      </c>
      <c r="F12" s="9">
        <f t="shared" si="4"/>
        <v>125000</v>
      </c>
      <c r="G12" s="9">
        <f t="shared" si="4"/>
        <v>985359.5</v>
      </c>
      <c r="H12" s="9">
        <f t="shared" si="4"/>
        <v>36000</v>
      </c>
      <c r="I12" s="9">
        <f t="shared" si="4"/>
        <v>5097797.5</v>
      </c>
      <c r="J12" s="9"/>
      <c r="K12" s="9">
        <f t="shared" si="4"/>
        <v>5097797.5</v>
      </c>
      <c r="L12" s="9">
        <f>SUM(L5:L11)</f>
        <v>5097797.5</v>
      </c>
    </row>
    <row r="14" spans="1:14" ht="15.75" x14ac:dyDescent="0.25">
      <c r="C14" s="1"/>
      <c r="D14" s="29" t="s">
        <v>45</v>
      </c>
    </row>
    <row r="15" spans="1:14" ht="15.75" x14ac:dyDescent="0.25">
      <c r="C15" s="6">
        <v>1</v>
      </c>
      <c r="D15" s="30">
        <f t="shared" ref="D15:D21" si="5">C5/B5</f>
        <v>0.16826923076923078</v>
      </c>
    </row>
    <row r="16" spans="1:14" ht="15.75" x14ac:dyDescent="0.25">
      <c r="C16" s="6">
        <v>2</v>
      </c>
      <c r="D16" s="31">
        <f t="shared" si="5"/>
        <v>5.4650047938638542E-2</v>
      </c>
    </row>
    <row r="17" spans="3:4" ht="15.75" x14ac:dyDescent="0.25">
      <c r="C17" s="6">
        <v>3</v>
      </c>
      <c r="D17" s="30">
        <f t="shared" si="5"/>
        <v>0.55882352941176472</v>
      </c>
    </row>
    <row r="18" spans="3:4" ht="15.75" x14ac:dyDescent="0.25">
      <c r="C18" s="6">
        <v>4</v>
      </c>
      <c r="D18" s="31">
        <f t="shared" si="5"/>
        <v>3.3222591362126248E-2</v>
      </c>
    </row>
    <row r="19" spans="3:4" ht="15.75" x14ac:dyDescent="0.25">
      <c r="C19" s="6">
        <v>5</v>
      </c>
      <c r="D19" s="31">
        <f t="shared" si="5"/>
        <v>2.9478458049886622E-2</v>
      </c>
    </row>
    <row r="20" spans="3:4" ht="15.75" x14ac:dyDescent="0.25">
      <c r="C20" s="6">
        <v>6</v>
      </c>
      <c r="D20" s="31">
        <f t="shared" si="5"/>
        <v>4.6803756378899053E-2</v>
      </c>
    </row>
    <row r="21" spans="3:4" ht="15.75" x14ac:dyDescent="0.25">
      <c r="C21" s="6">
        <v>7</v>
      </c>
      <c r="D21" s="30">
        <f t="shared" si="5"/>
        <v>4.0555155010814706E-2</v>
      </c>
    </row>
  </sheetData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3"/>
  <sheetViews>
    <sheetView tabSelected="1" zoomScaleNormal="100" workbookViewId="0">
      <selection activeCell="G15" sqref="G15"/>
    </sheetView>
  </sheetViews>
  <sheetFormatPr defaultRowHeight="15" x14ac:dyDescent="0.25"/>
  <cols>
    <col min="3" max="3" width="11" bestFit="1" customWidth="1"/>
    <col min="9" max="9" width="14.7109375" customWidth="1"/>
  </cols>
  <sheetData>
    <row r="1" spans="2:13" ht="15.75" thickBot="1" x14ac:dyDescent="0.3"/>
    <row r="2" spans="2:13" ht="15.75" thickBot="1" x14ac:dyDescent="0.3">
      <c r="B2" s="34" t="s">
        <v>24</v>
      </c>
      <c r="C2" s="35"/>
      <c r="D2" s="35"/>
      <c r="E2" s="35"/>
      <c r="F2" s="35"/>
      <c r="G2" s="35"/>
      <c r="H2" s="35"/>
      <c r="I2" s="36"/>
    </row>
    <row r="3" spans="2:13" ht="15.75" thickBot="1" x14ac:dyDescent="0.3"/>
    <row r="4" spans="2:13" x14ac:dyDescent="0.25">
      <c r="B4" s="37" t="s">
        <v>25</v>
      </c>
      <c r="C4" s="39" t="s">
        <v>26</v>
      </c>
      <c r="D4" s="39" t="s">
        <v>27</v>
      </c>
      <c r="E4" s="39" t="s">
        <v>28</v>
      </c>
      <c r="F4" s="39" t="s">
        <v>29</v>
      </c>
      <c r="G4" s="39" t="s">
        <v>30</v>
      </c>
      <c r="H4" s="39" t="s">
        <v>31</v>
      </c>
      <c r="I4" s="41" t="s">
        <v>32</v>
      </c>
    </row>
    <row r="5" spans="2:13" x14ac:dyDescent="0.25">
      <c r="B5" s="38"/>
      <c r="C5" s="40"/>
      <c r="D5" s="40"/>
      <c r="E5" s="40"/>
      <c r="F5" s="40"/>
      <c r="G5" s="40"/>
      <c r="H5" s="40"/>
      <c r="I5" s="42"/>
      <c r="K5" s="17" t="s">
        <v>55</v>
      </c>
      <c r="L5" s="17" t="s">
        <v>56</v>
      </c>
    </row>
    <row r="6" spans="2:13" x14ac:dyDescent="0.25">
      <c r="B6" s="11">
        <v>1</v>
      </c>
      <c r="C6" s="1"/>
      <c r="D6" s="22">
        <f>3100/L6</f>
        <v>23.25</v>
      </c>
      <c r="E6" s="22">
        <f>10000/L6</f>
        <v>75</v>
      </c>
      <c r="F6" s="22">
        <f>5300/L6</f>
        <v>39.75</v>
      </c>
      <c r="G6" s="22">
        <f>1750/L6</f>
        <v>13.124999999999998</v>
      </c>
      <c r="H6" s="22"/>
      <c r="I6" s="23">
        <f>SUM(D6:H6)</f>
        <v>151.125</v>
      </c>
      <c r="K6" s="26">
        <v>1600</v>
      </c>
      <c r="L6" s="27">
        <f>K6/12</f>
        <v>133.33333333333334</v>
      </c>
    </row>
    <row r="7" spans="2:13" x14ac:dyDescent="0.25">
      <c r="B7" s="11">
        <v>2</v>
      </c>
      <c r="C7" s="1"/>
      <c r="D7" s="22"/>
      <c r="E7" s="22"/>
      <c r="F7" s="22">
        <f>13150/L7</f>
        <v>92.82352941176471</v>
      </c>
      <c r="G7" s="22"/>
      <c r="H7" s="22">
        <f>1750/L7</f>
        <v>12.352941176470589</v>
      </c>
      <c r="I7" s="23">
        <f t="shared" ref="I7:I12" si="0">SUM(D7:H7)</f>
        <v>105.1764705882353</v>
      </c>
      <c r="K7" s="26">
        <v>1700</v>
      </c>
      <c r="L7" s="27">
        <f t="shared" ref="L7:L12" si="1">K7/12</f>
        <v>141.66666666666666</v>
      </c>
    </row>
    <row r="8" spans="2:13" x14ac:dyDescent="0.25">
      <c r="B8" s="11">
        <v>3</v>
      </c>
      <c r="C8" s="1"/>
      <c r="D8" s="22"/>
      <c r="E8" s="22">
        <f>9000/L8</f>
        <v>62.790697674418603</v>
      </c>
      <c r="F8" s="22"/>
      <c r="G8" s="22">
        <f>1200/L8</f>
        <v>8.3720930232558128</v>
      </c>
      <c r="H8" s="22"/>
      <c r="I8" s="23">
        <f t="shared" si="0"/>
        <v>71.16279069767441</v>
      </c>
      <c r="K8" s="26">
        <v>1720</v>
      </c>
      <c r="L8" s="27">
        <f t="shared" si="1"/>
        <v>143.33333333333334</v>
      </c>
    </row>
    <row r="9" spans="2:13" x14ac:dyDescent="0.25">
      <c r="B9" s="11">
        <v>4</v>
      </c>
      <c r="C9" s="1"/>
      <c r="D9" s="22"/>
      <c r="E9" s="22"/>
      <c r="F9" s="22">
        <f>13450/L9</f>
        <v>107.6</v>
      </c>
      <c r="G9" s="22"/>
      <c r="H9" s="22">
        <f>1600/L9</f>
        <v>12.8</v>
      </c>
      <c r="I9" s="23">
        <f t="shared" si="0"/>
        <v>120.39999999999999</v>
      </c>
      <c r="K9" s="26">
        <v>1500</v>
      </c>
      <c r="L9" s="27">
        <f t="shared" si="1"/>
        <v>125</v>
      </c>
    </row>
    <row r="10" spans="2:13" x14ac:dyDescent="0.25">
      <c r="B10" s="11">
        <v>5</v>
      </c>
      <c r="C10" s="1"/>
      <c r="D10" s="22"/>
      <c r="E10" s="22">
        <f>14700/L10</f>
        <v>102.55813953488371</v>
      </c>
      <c r="F10" s="22"/>
      <c r="G10" s="22"/>
      <c r="H10" s="22"/>
      <c r="I10" s="23">
        <f t="shared" si="0"/>
        <v>102.55813953488371</v>
      </c>
      <c r="K10" s="26">
        <v>1720</v>
      </c>
      <c r="L10" s="27">
        <f t="shared" si="1"/>
        <v>143.33333333333334</v>
      </c>
    </row>
    <row r="11" spans="2:13" x14ac:dyDescent="0.25">
      <c r="B11" s="11">
        <v>6</v>
      </c>
      <c r="C11" s="1"/>
      <c r="D11" s="22">
        <f>14700/L11</f>
        <v>102.55813953488371</v>
      </c>
      <c r="E11" s="22"/>
      <c r="F11" s="22"/>
      <c r="G11" s="22"/>
      <c r="H11" s="22"/>
      <c r="I11" s="23">
        <f t="shared" si="0"/>
        <v>102.55813953488371</v>
      </c>
      <c r="K11" s="26">
        <v>1720</v>
      </c>
      <c r="L11" s="27">
        <f t="shared" si="1"/>
        <v>143.33333333333334</v>
      </c>
      <c r="M11">
        <f>(4650/143)*97%</f>
        <v>31.541958041958043</v>
      </c>
    </row>
    <row r="12" spans="2:13" x14ac:dyDescent="0.25">
      <c r="B12" s="11">
        <v>7</v>
      </c>
      <c r="C12" s="1"/>
      <c r="D12" s="22"/>
      <c r="E12" s="22">
        <f>14600/L12</f>
        <v>103.05882352941177</v>
      </c>
      <c r="F12" s="22"/>
      <c r="G12" s="25"/>
      <c r="H12" s="22"/>
      <c r="I12" s="23">
        <f t="shared" si="0"/>
        <v>103.05882352941177</v>
      </c>
      <c r="K12" s="26">
        <v>1700</v>
      </c>
      <c r="L12" s="27">
        <f t="shared" si="1"/>
        <v>141.66666666666666</v>
      </c>
    </row>
    <row r="13" spans="2:13" ht="15.75" thickBot="1" x14ac:dyDescent="0.3">
      <c r="B13" s="32" t="s">
        <v>21</v>
      </c>
      <c r="C13" s="33"/>
      <c r="D13" s="24">
        <f>SUM(D6:D12)</f>
        <v>125.80813953488371</v>
      </c>
      <c r="E13" s="24">
        <f t="shared" ref="E13:H13" si="2">SUM(E6:E12)</f>
        <v>343.40766073871407</v>
      </c>
      <c r="F13" s="24">
        <f t="shared" si="2"/>
        <v>240.17352941176469</v>
      </c>
      <c r="G13" s="24">
        <f t="shared" si="2"/>
        <v>21.497093023255811</v>
      </c>
      <c r="H13" s="24">
        <f t="shared" si="2"/>
        <v>25.152941176470591</v>
      </c>
      <c r="I13" s="24">
        <f>SUM(I6:I12)</f>
        <v>756.03936388508896</v>
      </c>
    </row>
  </sheetData>
  <mergeCells count="10">
    <mergeCell ref="B13:C13"/>
    <mergeCell ref="B2:I2"/>
    <mergeCell ref="B4:B5"/>
    <mergeCell ref="C4:C5"/>
    <mergeCell ref="D4:D5"/>
    <mergeCell ref="E4:E5"/>
    <mergeCell ref="F4:F5"/>
    <mergeCell ref="G4:G5"/>
    <mergeCell ref="H4:H5"/>
    <mergeCell ref="I4:I5"/>
  </mergeCells>
  <pageMargins left="0.7" right="0.7" top="0.75" bottom="0.75" header="0.3" footer="0.3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7"/>
  <sheetViews>
    <sheetView zoomScaleNormal="100" workbookViewId="0">
      <selection activeCell="D31" sqref="D31"/>
    </sheetView>
  </sheetViews>
  <sheetFormatPr defaultRowHeight="15" x14ac:dyDescent="0.25"/>
  <cols>
    <col min="2" max="2" width="23.5703125" bestFit="1" customWidth="1"/>
    <col min="3" max="3" width="12.28515625" customWidth="1"/>
    <col min="4" max="4" width="71.7109375" customWidth="1"/>
  </cols>
  <sheetData>
    <row r="1" spans="2:4" ht="15.75" thickBot="1" x14ac:dyDescent="0.3"/>
    <row r="2" spans="2:4" ht="15.75" thickBot="1" x14ac:dyDescent="0.3">
      <c r="B2" s="34" t="s">
        <v>33</v>
      </c>
      <c r="C2" s="35"/>
      <c r="D2" s="36"/>
    </row>
    <row r="3" spans="2:4" ht="15.75" thickBot="1" x14ac:dyDescent="0.3"/>
    <row r="4" spans="2:4" x14ac:dyDescent="0.25">
      <c r="B4" s="12" t="s">
        <v>34</v>
      </c>
      <c r="C4" s="13" t="s">
        <v>35</v>
      </c>
      <c r="D4" s="14" t="s">
        <v>36</v>
      </c>
    </row>
    <row r="5" spans="2:4" x14ac:dyDescent="0.25">
      <c r="B5" s="15" t="s">
        <v>37</v>
      </c>
      <c r="C5" s="18">
        <v>16000</v>
      </c>
      <c r="D5" s="20" t="s">
        <v>46</v>
      </c>
    </row>
    <row r="6" spans="2:4" x14ac:dyDescent="0.25">
      <c r="B6" s="15" t="s">
        <v>38</v>
      </c>
      <c r="C6" s="18">
        <f>90000+2500</f>
        <v>92500</v>
      </c>
      <c r="D6" s="20" t="s">
        <v>49</v>
      </c>
    </row>
    <row r="7" spans="2:4" ht="15.75" thickBot="1" x14ac:dyDescent="0.3">
      <c r="B7" s="16" t="s">
        <v>39</v>
      </c>
      <c r="C7" s="19">
        <f>SUM(C5:C6)</f>
        <v>108500</v>
      </c>
      <c r="D7" s="21"/>
    </row>
    <row r="8" spans="2:4" ht="15.75" thickBot="1" x14ac:dyDescent="0.3"/>
    <row r="9" spans="2:4" x14ac:dyDescent="0.25">
      <c r="B9" s="12" t="s">
        <v>40</v>
      </c>
      <c r="C9" s="13" t="s">
        <v>35</v>
      </c>
      <c r="D9" s="14" t="s">
        <v>36</v>
      </c>
    </row>
    <row r="10" spans="2:4" x14ac:dyDescent="0.25">
      <c r="B10" s="15" t="s">
        <v>37</v>
      </c>
      <c r="C10" s="18">
        <v>14000</v>
      </c>
      <c r="D10" s="20" t="s">
        <v>47</v>
      </c>
    </row>
    <row r="11" spans="2:4" ht="26.25" x14ac:dyDescent="0.25">
      <c r="B11" s="15" t="s">
        <v>38</v>
      </c>
      <c r="C11" s="18">
        <f>12000+2500</f>
        <v>14500</v>
      </c>
      <c r="D11" s="20" t="s">
        <v>50</v>
      </c>
    </row>
    <row r="12" spans="2:4" ht="15.75" thickBot="1" x14ac:dyDescent="0.3">
      <c r="B12" s="16" t="s">
        <v>39</v>
      </c>
      <c r="C12" s="19">
        <f>SUM(C10:C11)</f>
        <v>28500</v>
      </c>
      <c r="D12" s="21"/>
    </row>
    <row r="13" spans="2:4" ht="15.75" thickBot="1" x14ac:dyDescent="0.3"/>
    <row r="14" spans="2:4" x14ac:dyDescent="0.25">
      <c r="B14" s="12" t="s">
        <v>41</v>
      </c>
      <c r="C14" s="13" t="s">
        <v>35</v>
      </c>
      <c r="D14" s="14" t="s">
        <v>36</v>
      </c>
    </row>
    <row r="15" spans="2:4" x14ac:dyDescent="0.25">
      <c r="B15" s="15" t="s">
        <v>37</v>
      </c>
      <c r="C15" s="18">
        <v>15000</v>
      </c>
      <c r="D15" s="20" t="s">
        <v>48</v>
      </c>
    </row>
    <row r="16" spans="2:4" x14ac:dyDescent="0.25">
      <c r="B16" s="15" t="s">
        <v>38</v>
      </c>
      <c r="C16" s="18">
        <v>127500</v>
      </c>
      <c r="D16" s="20" t="s">
        <v>51</v>
      </c>
    </row>
    <row r="17" spans="2:4" ht="15.75" thickBot="1" x14ac:dyDescent="0.3">
      <c r="B17" s="16" t="s">
        <v>39</v>
      </c>
      <c r="C17" s="19">
        <f>SUM(C15:C16)</f>
        <v>142500</v>
      </c>
      <c r="D17" s="21"/>
    </row>
    <row r="18" spans="2:4" ht="15.75" thickBot="1" x14ac:dyDescent="0.3"/>
    <row r="19" spans="2:4" x14ac:dyDescent="0.25">
      <c r="B19" s="12" t="s">
        <v>42</v>
      </c>
      <c r="C19" s="13" t="s">
        <v>35</v>
      </c>
      <c r="D19" s="14" t="s">
        <v>36</v>
      </c>
    </row>
    <row r="20" spans="2:4" x14ac:dyDescent="0.25">
      <c r="B20" s="15" t="s">
        <v>37</v>
      </c>
      <c r="C20" s="18">
        <v>10000</v>
      </c>
      <c r="D20" s="20" t="s">
        <v>48</v>
      </c>
    </row>
    <row r="21" spans="2:4" ht="26.25" x14ac:dyDescent="0.25">
      <c r="B21" s="15" t="s">
        <v>38</v>
      </c>
      <c r="C21" s="18">
        <f>7500+2500</f>
        <v>10000</v>
      </c>
      <c r="D21" s="20" t="s">
        <v>52</v>
      </c>
    </row>
    <row r="22" spans="2:4" ht="15.75" thickBot="1" x14ac:dyDescent="0.3">
      <c r="B22" s="16" t="s">
        <v>39</v>
      </c>
      <c r="C22" s="19">
        <f>SUM(C20:C21)</f>
        <v>20000</v>
      </c>
      <c r="D22" s="21"/>
    </row>
    <row r="23" spans="2:4" ht="15.75" thickBot="1" x14ac:dyDescent="0.3"/>
    <row r="24" spans="2:4" x14ac:dyDescent="0.25">
      <c r="B24" s="12" t="s">
        <v>43</v>
      </c>
      <c r="C24" s="13" t="s">
        <v>35</v>
      </c>
      <c r="D24" s="14" t="s">
        <v>36</v>
      </c>
    </row>
    <row r="25" spans="2:4" x14ac:dyDescent="0.25">
      <c r="B25" s="15" t="s">
        <v>37</v>
      </c>
      <c r="C25" s="18">
        <v>14000</v>
      </c>
      <c r="D25" s="20" t="s">
        <v>47</v>
      </c>
    </row>
    <row r="26" spans="2:4" x14ac:dyDescent="0.25">
      <c r="B26" s="15" t="s">
        <v>38</v>
      </c>
      <c r="C26" s="18">
        <f>3000+2500</f>
        <v>5500</v>
      </c>
      <c r="D26" s="20" t="s">
        <v>53</v>
      </c>
    </row>
    <row r="27" spans="2:4" ht="15.75" thickBot="1" x14ac:dyDescent="0.3">
      <c r="B27" s="16" t="s">
        <v>39</v>
      </c>
      <c r="C27" s="19">
        <f>SUM(C25:C26)</f>
        <v>19500</v>
      </c>
      <c r="D27" s="21"/>
    </row>
    <row r="28" spans="2:4" ht="15.75" thickBot="1" x14ac:dyDescent="0.3"/>
    <row r="29" spans="2:4" x14ac:dyDescent="0.25">
      <c r="B29" s="12" t="s">
        <v>44</v>
      </c>
      <c r="C29" s="13" t="s">
        <v>35</v>
      </c>
      <c r="D29" s="14" t="s">
        <v>36</v>
      </c>
    </row>
    <row r="30" spans="2:4" x14ac:dyDescent="0.25">
      <c r="B30" s="15" t="s">
        <v>37</v>
      </c>
      <c r="C30" s="18">
        <v>12000</v>
      </c>
      <c r="D30" s="20" t="s">
        <v>48</v>
      </c>
    </row>
    <row r="31" spans="2:4" x14ac:dyDescent="0.25">
      <c r="B31" s="15" t="s">
        <v>38</v>
      </c>
      <c r="C31" s="18">
        <v>7200</v>
      </c>
      <c r="D31" s="20" t="s">
        <v>57</v>
      </c>
    </row>
    <row r="32" spans="2:4" ht="15.75" thickBot="1" x14ac:dyDescent="0.3">
      <c r="B32" s="16" t="s">
        <v>39</v>
      </c>
      <c r="C32" s="19">
        <f>SUM(C30:C31)</f>
        <v>19200</v>
      </c>
      <c r="D32" s="21"/>
    </row>
    <row r="33" spans="2:4" ht="15.75" thickBot="1" x14ac:dyDescent="0.3"/>
    <row r="34" spans="2:4" x14ac:dyDescent="0.25">
      <c r="B34" s="12" t="s">
        <v>44</v>
      </c>
      <c r="C34" s="13" t="s">
        <v>35</v>
      </c>
      <c r="D34" s="14" t="s">
        <v>36</v>
      </c>
    </row>
    <row r="35" spans="2:4" x14ac:dyDescent="0.25">
      <c r="B35" s="15" t="s">
        <v>37</v>
      </c>
      <c r="C35" s="18">
        <v>12000</v>
      </c>
      <c r="D35" s="20" t="s">
        <v>48</v>
      </c>
    </row>
    <row r="36" spans="2:4" x14ac:dyDescent="0.25">
      <c r="B36" s="15" t="s">
        <v>38</v>
      </c>
      <c r="C36" s="18">
        <f>94000+2500</f>
        <v>96500</v>
      </c>
      <c r="D36" s="20" t="s">
        <v>54</v>
      </c>
    </row>
    <row r="37" spans="2:4" ht="15.75" thickBot="1" x14ac:dyDescent="0.3">
      <c r="B37" s="16" t="s">
        <v>39</v>
      </c>
      <c r="C37" s="19">
        <f>SUM(C35:C36)</f>
        <v>108500</v>
      </c>
      <c r="D37" s="21"/>
    </row>
  </sheetData>
  <mergeCells count="1">
    <mergeCell ref="B2:D2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Budget - parte A</vt:lpstr>
      <vt:lpstr>T 3.4a Staff efforts</vt:lpstr>
      <vt:lpstr>T 3.4b Other direct costs</vt:lpstr>
      <vt:lpstr>'Budget - parte A'!Area_stampa</vt:lpstr>
      <vt:lpstr>'T 3.4a Staff efforts'!Area_stampa</vt:lpstr>
      <vt:lpstr>'T 3.4b Other direct costs'!Area_stampa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2017-04-12T10:08:23Z</dcterms:modified>
</cp:coreProperties>
</file>